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28216\Desktop\"/>
    </mc:Choice>
  </mc:AlternateContent>
  <xr:revisionPtr revIDLastSave="0" documentId="8_{1FE235A9-0C3F-42A2-AB77-44EB35D2E364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询价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13" i="2" l="1"/>
  <c r="K192" i="2"/>
  <c r="K193" i="2" s="1"/>
  <c r="P190" i="2" s="1"/>
  <c r="O191" i="2"/>
  <c r="R139" i="2"/>
  <c r="O136" i="2"/>
  <c r="T139" i="2" s="1"/>
  <c r="R132" i="2"/>
  <c r="Q132" i="2"/>
  <c r="S132" i="2" s="1"/>
  <c r="O129" i="2"/>
  <c r="T132" i="2" s="1"/>
  <c r="O77" i="2"/>
  <c r="K67" i="2"/>
  <c r="Q139" i="2" s="1"/>
  <c r="S139" i="2" s="1"/>
  <c r="U139" i="2" s="1"/>
  <c r="K10" i="1" s="1"/>
  <c r="L10" i="1" s="1"/>
  <c r="K64" i="2"/>
  <c r="K49" i="2"/>
  <c r="P213" i="2" s="1"/>
  <c r="N44" i="2"/>
  <c r="K39" i="2"/>
  <c r="N77" i="2" s="1"/>
  <c r="P77" i="2" s="1"/>
  <c r="R77" i="2" s="1"/>
  <c r="K5" i="1" s="1"/>
  <c r="L5" i="1" s="1"/>
  <c r="O38" i="2"/>
  <c r="N38" i="2"/>
  <c r="P38" i="2" s="1"/>
  <c r="R38" i="2" s="1"/>
  <c r="Q15" i="2"/>
  <c r="P15" i="2"/>
  <c r="R15" i="2" s="1"/>
  <c r="Q14" i="2"/>
  <c r="M14" i="2"/>
  <c r="L14" i="2"/>
  <c r="N14" i="2" s="1"/>
  <c r="P14" i="2" s="1"/>
  <c r="R14" i="2" s="1"/>
  <c r="U132" i="2" l="1"/>
  <c r="R16" i="2"/>
  <c r="Q213" i="2"/>
  <c r="S213" i="2" s="1"/>
  <c r="O44" i="2"/>
  <c r="P44" i="2" s="1"/>
  <c r="R44" i="2" s="1"/>
  <c r="P191" i="2"/>
  <c r="Q191" i="2" s="1"/>
  <c r="S191" i="2" s="1"/>
  <c r="L192" i="2"/>
  <c r="R191" i="2" s="1"/>
  <c r="K11" i="1" l="1"/>
  <c r="L11" i="1" s="1"/>
  <c r="K8" i="1"/>
  <c r="L8" i="1" s="1"/>
  <c r="K6" i="1" l="1"/>
  <c r="L6" i="1" s="1"/>
  <c r="K3" i="1"/>
  <c r="L3" i="1" s="1"/>
  <c r="K12" i="1" l="1"/>
  <c r="L12" i="1" s="1"/>
</calcChain>
</file>

<file path=xl/sharedStrings.xml><?xml version="1.0" encoding="utf-8"?>
<sst xmlns="http://schemas.openxmlformats.org/spreadsheetml/2006/main" count="153" uniqueCount="67">
  <si>
    <t>序号</t>
  </si>
  <si>
    <t>资产编号</t>
  </si>
  <si>
    <t>设备名称</t>
  </si>
  <si>
    <t>计量单位</t>
  </si>
  <si>
    <t>数量</t>
  </si>
  <si>
    <t>可回收材料（kg）</t>
  </si>
  <si>
    <t>增减值</t>
  </si>
  <si>
    <r>
      <rPr>
        <b/>
        <sz val="10"/>
        <color theme="1"/>
        <rFont val="宋体"/>
        <family val="3"/>
        <charset val="134"/>
      </rPr>
      <t>增值率</t>
    </r>
    <r>
      <rPr>
        <b/>
        <sz val="10"/>
        <color theme="1"/>
        <rFont val="Times New Roman"/>
        <family val="1"/>
      </rPr>
      <t>%</t>
    </r>
  </si>
  <si>
    <t>备注</t>
  </si>
  <si>
    <t>铁</t>
  </si>
  <si>
    <t>钢</t>
  </si>
  <si>
    <t>铜</t>
  </si>
  <si>
    <t>行车</t>
  </si>
  <si>
    <t>套</t>
  </si>
  <si>
    <t>轴流式水泵</t>
  </si>
  <si>
    <t>发电机组</t>
  </si>
  <si>
    <t>箱式变电站</t>
  </si>
  <si>
    <t>变压器</t>
  </si>
  <si>
    <t>环网箱</t>
  </si>
  <si>
    <t>台</t>
  </si>
  <si>
    <t>合计</t>
  </si>
  <si>
    <t>合            计</t>
  </si>
  <si>
    <t>特种材料厂</t>
  </si>
  <si>
    <t>客货车</t>
  </si>
  <si>
    <t>蒙迪欧轿车</t>
  </si>
  <si>
    <t>6号窑</t>
  </si>
  <si>
    <t>硅钼棒高温推板式隧道窑</t>
  </si>
  <si>
    <t>辆</t>
  </si>
  <si>
    <t>6#窑溶出厂房</t>
  </si>
  <si>
    <t>座</t>
  </si>
  <si>
    <t>材料库</t>
  </si>
  <si>
    <t>备件库办公室</t>
  </si>
  <si>
    <t>西北围墙</t>
  </si>
  <si>
    <t>面</t>
  </si>
  <si>
    <t>东南围墙</t>
  </si>
  <si>
    <t>镍渣仓库</t>
  </si>
  <si>
    <t>特材资产</t>
  </si>
  <si>
    <t>洗桶厂房</t>
  </si>
  <si>
    <t>自建水厂新厂房</t>
  </si>
  <si>
    <t>窑尾厂房</t>
  </si>
  <si>
    <t>烟囱</t>
  </si>
  <si>
    <t>个</t>
  </si>
  <si>
    <t>6#窑中基础</t>
  </si>
  <si>
    <t>氯碱报废资产</t>
  </si>
  <si>
    <t>新建原盐堆场</t>
  </si>
  <si>
    <t>南马路</t>
  </si>
  <si>
    <t>https://b2b.hc360.com/supplyself/614144619.html</t>
  </si>
  <si>
    <t>工字钢</t>
  </si>
  <si>
    <t>长度m</t>
  </si>
  <si>
    <t>跨度m</t>
  </si>
  <si>
    <t>理论重量kg/m</t>
  </si>
  <si>
    <t>总重t</t>
  </si>
  <si>
    <t>每吨价格</t>
  </si>
  <si>
    <t>总价</t>
  </si>
  <si>
    <t>32a</t>
  </si>
  <si>
    <t>拉葫芦</t>
  </si>
  <si>
    <t xml:space="preserve">电机 </t>
  </si>
  <si>
    <t>材质比</t>
  </si>
  <si>
    <t>重量</t>
  </si>
  <si>
    <t>铭牌</t>
  </si>
  <si>
    <t>按工程定额</t>
  </si>
  <si>
    <t>重量t</t>
  </si>
  <si>
    <t>配电柜</t>
  </si>
  <si>
    <t>S7-200KVA变压器</t>
  </si>
  <si>
    <t>去油</t>
  </si>
  <si>
    <t>SCB9-250KVA变压器</t>
  </si>
  <si>
    <t>机器设备明细表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</si>
</sst>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76" formatCode="0_ "/>
    <numFmt numFmtId="178" formatCode="#,##0_ "/>
    <numFmt numFmtId="179" formatCode="0.00_ "/>
    <numFmt numFmtId="180" formatCode="0.00_);[Red]\(0.00\)"/>
    <numFmt numFmtId="182" formatCode="0_);[Red]\(0\)"/>
    <numFmt numFmtId="183" formatCode="#,##0.00_ "/>
  </numFmts>
  <fonts count="25" x14ac:knownFonts="1"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name val="宋体"/>
      <charset val="134"/>
    </font>
    <font>
      <sz val="18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Times New Roman"/>
      <family val="1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Times New Roman"/>
      <family val="1"/>
    </font>
    <font>
      <sz val="9"/>
      <color theme="1"/>
      <name val="宋体"/>
      <charset val="134"/>
    </font>
    <font>
      <sz val="9"/>
      <color rgb="FFFF0000"/>
      <name val="宋体"/>
      <family val="3"/>
      <charset val="134"/>
    </font>
    <font>
      <sz val="9"/>
      <color rgb="FFFF0000"/>
      <name val="Times New Roman"/>
      <family val="1"/>
    </font>
    <font>
      <sz val="9"/>
      <color indexed="8"/>
      <name val="Arial Narrow"/>
      <family val="2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/>
  </cellStyleXfs>
  <cellXfs count="94">
    <xf numFmtId="0" fontId="0" fillId="0" borderId="0" xfId="0">
      <alignment vertical="center"/>
    </xf>
    <xf numFmtId="0" fontId="1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178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0" xfId="2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182" fontId="12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43" fontId="10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 shrinkToFit="1"/>
    </xf>
    <xf numFmtId="49" fontId="8" fillId="0" borderId="9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182" fontId="12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 applyProtection="1">
      <alignment horizontal="right" vertical="center" wrapText="1"/>
      <protection locked="0"/>
    </xf>
    <xf numFmtId="0" fontId="17" fillId="0" borderId="1" xfId="0" applyFont="1" applyFill="1" applyBorder="1" applyAlignment="1">
      <alignment horizontal="right" vertical="center" wrapText="1"/>
    </xf>
    <xf numFmtId="182" fontId="17" fillId="0" borderId="1" xfId="0" applyNumberFormat="1" applyFont="1" applyFill="1" applyBorder="1" applyAlignment="1">
      <alignment horizontal="right" vertical="center" wrapText="1"/>
    </xf>
    <xf numFmtId="1" fontId="17" fillId="0" borderId="1" xfId="0" applyNumberFormat="1" applyFont="1" applyFill="1" applyBorder="1" applyAlignment="1">
      <alignment horizontal="right" vertical="center" wrapText="1"/>
    </xf>
    <xf numFmtId="182" fontId="1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0" applyFont="1" applyFill="1" applyBorder="1" applyAlignment="1" applyProtection="1">
      <alignment horizontal="right" vertical="center"/>
      <protection locked="0"/>
    </xf>
    <xf numFmtId="0" fontId="1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4" applyFont="1" applyFill="1" applyBorder="1" applyAlignment="1" applyProtection="1">
      <alignment horizontal="right" vertical="center" wrapText="1"/>
      <protection locked="0"/>
    </xf>
    <xf numFmtId="0" fontId="17" fillId="0" borderId="1" xfId="4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4" applyFont="1" applyFill="1" applyBorder="1" applyAlignment="1">
      <alignment horizontal="right" vertical="center" wrapText="1"/>
    </xf>
    <xf numFmtId="49" fontId="17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top"/>
    </xf>
    <xf numFmtId="0" fontId="17" fillId="0" borderId="1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center" vertical="center"/>
    </xf>
    <xf numFmtId="43" fontId="15" fillId="0" borderId="1" xfId="0" applyNumberFormat="1" applyFont="1" applyFill="1" applyBorder="1" applyAlignment="1">
      <alignment horizontal="center" vertical="center" shrinkToFit="1"/>
    </xf>
    <xf numFmtId="14" fontId="12" fillId="0" borderId="0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82" fontId="12" fillId="0" borderId="3" xfId="0" applyNumberFormat="1" applyFont="1" applyFill="1" applyBorder="1" applyAlignment="1">
      <alignment horizontal="right" vertical="center" wrapText="1"/>
    </xf>
    <xf numFmtId="182" fontId="12" fillId="0" borderId="1" xfId="0" applyNumberFormat="1" applyFont="1" applyFill="1" applyBorder="1" applyAlignment="1">
      <alignment horizontal="right" vertical="center" wrapText="1"/>
    </xf>
    <xf numFmtId="183" fontId="19" fillId="0" borderId="3" xfId="0" applyNumberFormat="1" applyFont="1" applyFill="1" applyBorder="1" applyAlignment="1" applyProtection="1">
      <alignment horizontal="right" vertical="center" wrapText="1"/>
      <protection locked="0"/>
    </xf>
    <xf numFmtId="183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" xfId="0" applyFont="1" applyFill="1" applyBorder="1" applyAlignment="1">
      <alignment horizontal="right" vertical="top"/>
    </xf>
    <xf numFmtId="1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0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0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49" fontId="16" fillId="0" borderId="2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82" fontId="12" fillId="0" borderId="4" xfId="0" applyNumberFormat="1" applyFont="1" applyFill="1" applyBorder="1" applyAlignment="1">
      <alignment horizontal="center" vertical="center" shrinkToFit="1"/>
    </xf>
    <xf numFmtId="182" fontId="12" fillId="0" borderId="6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</cellXfs>
  <cellStyles count="9">
    <cellStyle name="百分比" xfId="2" builtinId="5"/>
    <cellStyle name="常规" xfId="0" builtinId="0"/>
    <cellStyle name="常规 2" xfId="4" xr:uid="{00000000-0005-0000-0000-000033000000}"/>
    <cellStyle name="常规 3" xfId="5" xr:uid="{00000000-0005-0000-0000-000034000000}"/>
    <cellStyle name="常规 4" xfId="6" xr:uid="{00000000-0005-0000-0000-000035000000}"/>
    <cellStyle name="常规 5" xfId="7" xr:uid="{00000000-0005-0000-0000-000036000000}"/>
    <cellStyle name="常规 6" xfId="3" xr:uid="{00000000-0005-0000-0000-00000E000000}"/>
    <cellStyle name="常规_Sheet1" xfId="8" xr:uid="{00000000-0005-0000-0000-000037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13</xdr:row>
      <xdr:rowOff>85725</xdr:rowOff>
    </xdr:from>
    <xdr:to>
      <xdr:col>9</xdr:col>
      <xdr:colOff>257810</xdr:colOff>
      <xdr:row>27</xdr:row>
      <xdr:rowOff>114935</xdr:rowOff>
    </xdr:to>
    <xdr:pic>
      <xdr:nvPicPr>
        <xdr:cNvPr id="2" name="图片 1" descr="1542273498(1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4905375"/>
          <a:ext cx="5544185" cy="242951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9</xdr:col>
      <xdr:colOff>275590</xdr:colOff>
      <xdr:row>45</xdr:row>
      <xdr:rowOff>85725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7562850"/>
          <a:ext cx="5761990" cy="2409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45</xdr:row>
      <xdr:rowOff>152400</xdr:rowOff>
    </xdr:from>
    <xdr:to>
      <xdr:col>9</xdr:col>
      <xdr:colOff>437515</xdr:colOff>
      <xdr:row>59</xdr:row>
      <xdr:rowOff>95250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0039350"/>
          <a:ext cx="6409690" cy="2343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114300</xdr:colOff>
      <xdr:row>0</xdr:row>
      <xdr:rowOff>114300</xdr:rowOff>
    </xdr:from>
    <xdr:to>
      <xdr:col>10</xdr:col>
      <xdr:colOff>513715</xdr:colOff>
      <xdr:row>10</xdr:row>
      <xdr:rowOff>170815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0100" y="114300"/>
          <a:ext cx="6571615" cy="436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9</xdr:col>
      <xdr:colOff>237490</xdr:colOff>
      <xdr:row>72</xdr:row>
      <xdr:rowOff>85725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5800" y="12458700"/>
          <a:ext cx="5723890" cy="2143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11</xdr:col>
      <xdr:colOff>597535</xdr:colOff>
      <xdr:row>101</xdr:row>
      <xdr:rowOff>161925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5800" y="14868525"/>
          <a:ext cx="7455535" cy="4829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95250</xdr:colOff>
      <xdr:row>166</xdr:row>
      <xdr:rowOff>104775</xdr:rowOff>
    </xdr:from>
    <xdr:to>
      <xdr:col>11</xdr:col>
      <xdr:colOff>8890</xdr:colOff>
      <xdr:row>184</xdr:row>
      <xdr:rowOff>104140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81050" y="27793950"/>
          <a:ext cx="6771640" cy="3085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121</xdr:row>
      <xdr:rowOff>9525</xdr:rowOff>
    </xdr:from>
    <xdr:to>
      <xdr:col>11</xdr:col>
      <xdr:colOff>503927</xdr:colOff>
      <xdr:row>148</xdr:row>
      <xdr:rowOff>161315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66775" y="19888200"/>
          <a:ext cx="7180580" cy="4876165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149</xdr:row>
      <xdr:rowOff>133350</xdr:rowOff>
    </xdr:from>
    <xdr:to>
      <xdr:col>11</xdr:col>
      <xdr:colOff>561088</xdr:colOff>
      <xdr:row>165</xdr:row>
      <xdr:rowOff>37769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09650" y="24907875"/>
          <a:ext cx="7094855" cy="264731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186</xdr:row>
      <xdr:rowOff>9525</xdr:rowOff>
    </xdr:from>
    <xdr:to>
      <xdr:col>9</xdr:col>
      <xdr:colOff>94571</xdr:colOff>
      <xdr:row>207</xdr:row>
      <xdr:rowOff>75736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38200" y="31127700"/>
          <a:ext cx="5427980" cy="37141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208</xdr:row>
      <xdr:rowOff>47625</xdr:rowOff>
    </xdr:from>
    <xdr:to>
      <xdr:col>11</xdr:col>
      <xdr:colOff>370486</xdr:colOff>
      <xdr:row>234</xdr:row>
      <xdr:rowOff>104205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34985325"/>
          <a:ext cx="7914005" cy="456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2b.hc360.com/supplyself/6141446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36"/>
  <sheetViews>
    <sheetView tabSelected="1" workbookViewId="0">
      <selection activeCell="Q5" sqref="Q5"/>
    </sheetView>
  </sheetViews>
  <sheetFormatPr defaultColWidth="9" defaultRowHeight="15.75" customHeight="1" x14ac:dyDescent="0.25"/>
  <cols>
    <col min="1" max="1" width="5.625" style="18" customWidth="1"/>
    <col min="2" max="2" width="8" style="18" hidden="1" customWidth="1"/>
    <col min="3" max="3" width="17" style="19" customWidth="1"/>
    <col min="4" max="4" width="11.25" style="18" customWidth="1"/>
    <col min="5" max="5" width="9.125" style="18" customWidth="1"/>
    <col min="6" max="9" width="9.125" style="18" hidden="1" customWidth="1"/>
    <col min="10" max="10" width="9" style="18" hidden="1" customWidth="1"/>
    <col min="11" max="11" width="10.375" style="18" hidden="1" customWidth="1"/>
    <col min="12" max="12" width="10.375" style="21" hidden="1" customWidth="1"/>
    <col min="13" max="13" width="13.375" style="18" customWidth="1"/>
    <col min="14" max="208" width="9" style="18"/>
    <col min="209" max="240" width="9" style="22"/>
    <col min="241" max="16384" width="9" style="18"/>
  </cols>
  <sheetData>
    <row r="1" spans="1:245" s="14" customFormat="1" ht="30" customHeight="1" x14ac:dyDescent="0.15">
      <c r="A1" s="93" t="s">
        <v>66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245" s="15" customFormat="1" ht="24.95" customHeight="1" x14ac:dyDescent="0.15">
      <c r="A2" s="23" t="s">
        <v>0</v>
      </c>
      <c r="B2" s="24" t="s">
        <v>1</v>
      </c>
      <c r="C2" s="25" t="s">
        <v>2</v>
      </c>
      <c r="D2" s="24" t="s">
        <v>3</v>
      </c>
      <c r="E2" s="26" t="s">
        <v>4</v>
      </c>
      <c r="F2" s="76" t="s">
        <v>5</v>
      </c>
      <c r="G2" s="76"/>
      <c r="H2" s="76"/>
      <c r="I2" s="76"/>
      <c r="J2" s="76"/>
      <c r="K2" s="61" t="s">
        <v>6</v>
      </c>
      <c r="L2" s="70" t="s">
        <v>7</v>
      </c>
      <c r="M2" s="61" t="s">
        <v>8</v>
      </c>
    </row>
    <row r="3" spans="1:245" s="16" customFormat="1" ht="48" customHeight="1" x14ac:dyDescent="0.15">
      <c r="A3" s="27">
        <v>1</v>
      </c>
      <c r="B3" s="28"/>
      <c r="C3" s="29" t="s">
        <v>12</v>
      </c>
      <c r="D3" s="30" t="s">
        <v>13</v>
      </c>
      <c r="E3" s="30">
        <v>1</v>
      </c>
      <c r="F3" s="30"/>
      <c r="G3" s="30"/>
      <c r="H3" s="30"/>
      <c r="I3" s="30"/>
      <c r="J3" s="30"/>
      <c r="K3" s="71" t="e">
        <f>#REF!-#REF!</f>
        <v>#REF!</v>
      </c>
      <c r="L3" s="72" t="e">
        <f>K3/#REF!</f>
        <v>#REF!</v>
      </c>
      <c r="M3" s="71"/>
    </row>
    <row r="4" spans="1:245" s="16" customFormat="1" ht="27" customHeight="1" x14ac:dyDescent="0.15">
      <c r="A4" s="83">
        <v>2</v>
      </c>
      <c r="B4" s="28"/>
      <c r="C4" s="85" t="s">
        <v>14</v>
      </c>
      <c r="D4" s="89" t="s">
        <v>13</v>
      </c>
      <c r="E4" s="89">
        <v>2</v>
      </c>
      <c r="F4" s="30"/>
      <c r="G4" s="30"/>
      <c r="H4" s="30"/>
      <c r="I4" s="30"/>
      <c r="J4" s="30"/>
      <c r="K4" s="71"/>
      <c r="L4" s="72"/>
      <c r="M4" s="71"/>
    </row>
    <row r="5" spans="1:245" s="16" customFormat="1" ht="27" customHeight="1" x14ac:dyDescent="0.15">
      <c r="A5" s="84"/>
      <c r="B5" s="28"/>
      <c r="C5" s="86"/>
      <c r="D5" s="90"/>
      <c r="E5" s="90"/>
      <c r="F5" s="30"/>
      <c r="G5" s="30"/>
      <c r="H5" s="30"/>
      <c r="I5" s="30"/>
      <c r="J5" s="30"/>
      <c r="K5" s="71" t="e">
        <f>#REF!-#REF!</f>
        <v>#REF!</v>
      </c>
      <c r="L5" s="72" t="e">
        <f>K5/#REF!</f>
        <v>#REF!</v>
      </c>
      <c r="M5" s="71"/>
    </row>
    <row r="6" spans="1:245" s="16" customFormat="1" ht="27" customHeight="1" x14ac:dyDescent="0.15">
      <c r="A6" s="83">
        <v>3</v>
      </c>
      <c r="B6" s="28"/>
      <c r="C6" s="87" t="s">
        <v>15</v>
      </c>
      <c r="D6" s="89" t="s">
        <v>13</v>
      </c>
      <c r="E6" s="89">
        <v>1</v>
      </c>
      <c r="F6" s="30"/>
      <c r="G6" s="30"/>
      <c r="H6" s="30"/>
      <c r="I6" s="30"/>
      <c r="J6" s="30"/>
      <c r="K6" s="71" t="e">
        <f>#REF!-#REF!</f>
        <v>#REF!</v>
      </c>
      <c r="L6" s="72" t="e">
        <f>K6/#REF!</f>
        <v>#REF!</v>
      </c>
      <c r="M6" s="71"/>
    </row>
    <row r="7" spans="1:245" s="16" customFormat="1" ht="27" customHeight="1" x14ac:dyDescent="0.15">
      <c r="A7" s="84"/>
      <c r="B7" s="28"/>
      <c r="C7" s="88"/>
      <c r="D7" s="90"/>
      <c r="E7" s="90"/>
      <c r="F7" s="30"/>
      <c r="G7" s="30"/>
      <c r="H7" s="30"/>
      <c r="I7" s="30"/>
      <c r="J7" s="30"/>
      <c r="K7" s="71"/>
      <c r="L7" s="72"/>
      <c r="M7" s="71"/>
    </row>
    <row r="8" spans="1:245" s="16" customFormat="1" ht="27" customHeight="1" x14ac:dyDescent="0.15">
      <c r="A8" s="83">
        <v>4</v>
      </c>
      <c r="B8" s="28"/>
      <c r="C8" s="85" t="s">
        <v>16</v>
      </c>
      <c r="D8" s="89" t="s">
        <v>13</v>
      </c>
      <c r="E8" s="89">
        <v>2</v>
      </c>
      <c r="F8" s="30"/>
      <c r="G8" s="30"/>
      <c r="H8" s="30"/>
      <c r="I8" s="30"/>
      <c r="J8" s="30"/>
      <c r="K8" s="71" t="e">
        <f>#REF!-#REF!</f>
        <v>#REF!</v>
      </c>
      <c r="L8" s="72" t="e">
        <f>K8/#REF!</f>
        <v>#REF!</v>
      </c>
      <c r="M8" s="71"/>
    </row>
    <row r="9" spans="1:245" s="16" customFormat="1" ht="27" customHeight="1" x14ac:dyDescent="0.15">
      <c r="A9" s="84"/>
      <c r="B9" s="28"/>
      <c r="C9" s="86"/>
      <c r="D9" s="90"/>
      <c r="E9" s="90"/>
      <c r="F9" s="30"/>
      <c r="G9" s="30"/>
      <c r="H9" s="30"/>
      <c r="I9" s="30"/>
      <c r="J9" s="30"/>
      <c r="K9" s="71"/>
      <c r="L9" s="72"/>
      <c r="M9" s="71"/>
    </row>
    <row r="10" spans="1:245" s="16" customFormat="1" ht="27" customHeight="1" x14ac:dyDescent="0.15">
      <c r="A10" s="27">
        <v>5</v>
      </c>
      <c r="B10" s="28"/>
      <c r="C10" s="32" t="s">
        <v>18</v>
      </c>
      <c r="D10" s="30" t="s">
        <v>19</v>
      </c>
      <c r="E10" s="30">
        <v>1</v>
      </c>
      <c r="F10" s="30"/>
      <c r="G10" s="30"/>
      <c r="H10" s="30"/>
      <c r="I10" s="30"/>
      <c r="J10" s="30"/>
      <c r="K10" s="71" t="e">
        <f>#REF!-#REF!</f>
        <v>#REF!</v>
      </c>
      <c r="L10" s="72" t="e">
        <f>K10/#REF!</f>
        <v>#REF!</v>
      </c>
      <c r="M10" s="71"/>
    </row>
    <row r="11" spans="1:245" s="16" customFormat="1" ht="27" customHeight="1" x14ac:dyDescent="0.15">
      <c r="A11" s="27">
        <v>6</v>
      </c>
      <c r="B11" s="28"/>
      <c r="C11" s="31" t="s">
        <v>17</v>
      </c>
      <c r="D11" s="30" t="s">
        <v>19</v>
      </c>
      <c r="E11" s="30">
        <v>1</v>
      </c>
      <c r="F11" s="30"/>
      <c r="G11" s="30"/>
      <c r="H11" s="30"/>
      <c r="I11" s="30"/>
      <c r="J11" s="30"/>
      <c r="K11" s="71" t="e">
        <f>#REF!-#REF!</f>
        <v>#REF!</v>
      </c>
      <c r="L11" s="72" t="e">
        <f>K11/#REF!</f>
        <v>#REF!</v>
      </c>
      <c r="M11" s="71"/>
    </row>
    <row r="12" spans="1:245" s="17" customFormat="1" ht="27" customHeight="1" x14ac:dyDescent="0.25">
      <c r="A12" s="77" t="s">
        <v>20</v>
      </c>
      <c r="B12" s="78"/>
      <c r="C12" s="78"/>
      <c r="D12" s="33"/>
      <c r="E12" s="33"/>
      <c r="F12" s="62"/>
      <c r="G12" s="62"/>
      <c r="H12" s="62"/>
      <c r="I12" s="62"/>
      <c r="J12" s="62"/>
      <c r="K12" s="73" t="e">
        <f>#REF!-#REF!</f>
        <v>#REF!</v>
      </c>
      <c r="L12" s="74" t="e">
        <f>K12/#REF!</f>
        <v>#REF!</v>
      </c>
      <c r="M12" s="73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IG12" s="16"/>
      <c r="IH12" s="16"/>
      <c r="II12" s="16"/>
      <c r="IJ12" s="16"/>
      <c r="IK12" s="16"/>
    </row>
    <row r="13" spans="1:245" s="17" customFormat="1" ht="15.75" hidden="1" customHeight="1" x14ac:dyDescent="0.25">
      <c r="A13" s="79"/>
      <c r="B13" s="80"/>
      <c r="C13" s="34"/>
      <c r="D13" s="35"/>
      <c r="E13" s="35"/>
      <c r="F13" s="35"/>
      <c r="G13" s="35"/>
      <c r="H13" s="35"/>
      <c r="I13" s="35"/>
      <c r="J13" s="35"/>
      <c r="K13" s="71"/>
      <c r="L13" s="72"/>
      <c r="M13" s="71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IG13" s="16"/>
      <c r="IH13" s="16"/>
      <c r="II13" s="16"/>
      <c r="IJ13" s="16"/>
      <c r="IK13" s="16"/>
    </row>
    <row r="14" spans="1:245" s="17" customFormat="1" ht="15.75" hidden="1" customHeight="1" x14ac:dyDescent="0.25">
      <c r="A14" s="81" t="s">
        <v>21</v>
      </c>
      <c r="B14" s="82"/>
      <c r="C14" s="36"/>
      <c r="D14" s="37"/>
      <c r="E14" s="37"/>
      <c r="F14" s="35"/>
      <c r="G14" s="35"/>
      <c r="H14" s="35"/>
      <c r="I14" s="35"/>
      <c r="J14" s="35"/>
      <c r="K14" s="71"/>
      <c r="L14" s="72"/>
      <c r="M14" s="71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IG14" s="16"/>
      <c r="IH14" s="16"/>
      <c r="II14" s="16"/>
      <c r="IJ14" s="16"/>
      <c r="IK14" s="16"/>
    </row>
    <row r="15" spans="1:245" ht="15.75" customHeight="1" x14ac:dyDescent="0.25">
      <c r="A15" s="38"/>
      <c r="B15" s="38"/>
      <c r="C15" s="38"/>
    </row>
    <row r="16" spans="1:245" ht="15.75" customHeight="1" x14ac:dyDescent="0.25">
      <c r="A16" s="39"/>
      <c r="B16" s="39"/>
      <c r="C16" s="18"/>
    </row>
    <row r="17" spans="1:240" ht="15.75" customHeight="1" x14ac:dyDescent="0.25">
      <c r="K17" s="20"/>
    </row>
    <row r="18" spans="1:240" ht="15.75" hidden="1" customHeight="1" x14ac:dyDescent="0.15">
      <c r="A18" s="40">
        <v>229</v>
      </c>
      <c r="B18" s="41" t="s">
        <v>22</v>
      </c>
      <c r="C18" s="42" t="s">
        <v>23</v>
      </c>
      <c r="D18" s="43" t="s">
        <v>10</v>
      </c>
      <c r="E18" s="44">
        <v>1.5</v>
      </c>
      <c r="F18" s="63"/>
      <c r="G18" s="63"/>
      <c r="H18" s="63"/>
      <c r="I18" s="63"/>
      <c r="J18" s="63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</row>
    <row r="19" spans="1:240" ht="15.75" hidden="1" customHeight="1" x14ac:dyDescent="0.15">
      <c r="A19" s="40">
        <v>230</v>
      </c>
      <c r="B19" s="41" t="s">
        <v>22</v>
      </c>
      <c r="C19" s="45" t="s">
        <v>24</v>
      </c>
      <c r="D19" s="43" t="s">
        <v>10</v>
      </c>
      <c r="E19" s="44">
        <v>1.5</v>
      </c>
      <c r="F19" s="64"/>
      <c r="G19" s="64"/>
      <c r="H19" s="64"/>
      <c r="I19" s="64"/>
      <c r="J19" s="64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</row>
    <row r="20" spans="1:240" ht="15.75" hidden="1" customHeight="1" x14ac:dyDescent="0.15">
      <c r="A20" s="46">
        <v>109</v>
      </c>
      <c r="B20" s="47" t="s">
        <v>25</v>
      </c>
      <c r="C20" s="48" t="s">
        <v>26</v>
      </c>
      <c r="D20" s="50">
        <v>1</v>
      </c>
      <c r="E20" s="50" t="s">
        <v>19</v>
      </c>
      <c r="F20" s="65"/>
      <c r="G20" s="66"/>
      <c r="H20" s="66"/>
      <c r="I20" s="66"/>
      <c r="J20" s="66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</row>
    <row r="21" spans="1:240" ht="15.75" hidden="1" customHeight="1" x14ac:dyDescent="0.15">
      <c r="A21" s="46">
        <v>110</v>
      </c>
      <c r="B21" s="47" t="s">
        <v>25</v>
      </c>
      <c r="C21" s="48" t="s">
        <v>26</v>
      </c>
      <c r="D21" s="50">
        <v>1</v>
      </c>
      <c r="E21" s="50" t="s">
        <v>19</v>
      </c>
      <c r="F21" s="65"/>
      <c r="G21" s="66"/>
      <c r="H21" s="66"/>
      <c r="I21" s="66"/>
      <c r="J21" s="66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</row>
    <row r="22" spans="1:240" ht="15.75" hidden="1" customHeight="1" x14ac:dyDescent="0.15">
      <c r="A22" s="46">
        <v>111</v>
      </c>
      <c r="B22" s="47" t="s">
        <v>25</v>
      </c>
      <c r="C22" s="51" t="s">
        <v>23</v>
      </c>
      <c r="D22" s="50">
        <v>1</v>
      </c>
      <c r="E22" s="52" t="s">
        <v>19</v>
      </c>
      <c r="F22" s="65"/>
      <c r="G22" s="66"/>
      <c r="H22" s="66"/>
      <c r="I22" s="66"/>
      <c r="J22" s="66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</row>
    <row r="23" spans="1:240" ht="15.75" hidden="1" customHeight="1" x14ac:dyDescent="0.15">
      <c r="A23" s="46">
        <v>112</v>
      </c>
      <c r="B23" s="47" t="s">
        <v>25</v>
      </c>
      <c r="C23" s="53" t="s">
        <v>24</v>
      </c>
      <c r="D23" s="54">
        <v>1</v>
      </c>
      <c r="E23" s="52" t="s">
        <v>27</v>
      </c>
      <c r="F23" s="65"/>
      <c r="G23" s="66"/>
      <c r="H23" s="66"/>
      <c r="I23" s="66"/>
      <c r="J23" s="66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</row>
    <row r="24" spans="1:240" ht="15.75" hidden="1" customHeight="1" x14ac:dyDescent="0.15">
      <c r="A24" s="46">
        <v>141</v>
      </c>
      <c r="B24" s="47" t="s">
        <v>25</v>
      </c>
      <c r="C24" s="51" t="s">
        <v>28</v>
      </c>
      <c r="D24" s="50">
        <v>1</v>
      </c>
      <c r="E24" s="48" t="s">
        <v>29</v>
      </c>
      <c r="F24" s="65"/>
      <c r="G24" s="66"/>
      <c r="H24" s="66"/>
      <c r="I24" s="66"/>
      <c r="J24" s="66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</row>
    <row r="25" spans="1:240" ht="15.75" hidden="1" customHeight="1" x14ac:dyDescent="0.15">
      <c r="A25" s="46">
        <v>142</v>
      </c>
      <c r="B25" s="47" t="s">
        <v>25</v>
      </c>
      <c r="C25" s="51" t="s">
        <v>30</v>
      </c>
      <c r="D25" s="50">
        <v>1</v>
      </c>
      <c r="E25" s="48" t="s">
        <v>29</v>
      </c>
      <c r="F25" s="65"/>
      <c r="G25" s="66"/>
      <c r="H25" s="66"/>
      <c r="I25" s="66"/>
      <c r="J25" s="66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</row>
    <row r="26" spans="1:240" ht="15.75" hidden="1" customHeight="1" x14ac:dyDescent="0.15">
      <c r="A26" s="46">
        <v>143</v>
      </c>
      <c r="B26" s="47" t="s">
        <v>25</v>
      </c>
      <c r="C26" s="49" t="s">
        <v>31</v>
      </c>
      <c r="D26" s="50">
        <v>1</v>
      </c>
      <c r="E26" s="50" t="s">
        <v>29</v>
      </c>
      <c r="F26" s="65"/>
      <c r="G26" s="66"/>
      <c r="H26" s="66"/>
      <c r="I26" s="66"/>
      <c r="J26" s="66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</row>
    <row r="27" spans="1:240" ht="15.75" hidden="1" customHeight="1" x14ac:dyDescent="0.15">
      <c r="A27" s="46">
        <v>144</v>
      </c>
      <c r="B27" s="47" t="s">
        <v>25</v>
      </c>
      <c r="C27" s="51" t="s">
        <v>32</v>
      </c>
      <c r="D27" s="50">
        <v>1</v>
      </c>
      <c r="E27" s="48" t="s">
        <v>33</v>
      </c>
      <c r="F27" s="65"/>
      <c r="G27" s="66"/>
      <c r="H27" s="66"/>
      <c r="I27" s="66"/>
      <c r="J27" s="66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</row>
    <row r="28" spans="1:240" ht="15.75" hidden="1" customHeight="1" x14ac:dyDescent="0.15">
      <c r="A28" s="46">
        <v>145</v>
      </c>
      <c r="B28" s="47" t="s">
        <v>25</v>
      </c>
      <c r="C28" s="51" t="s">
        <v>34</v>
      </c>
      <c r="D28" s="50">
        <v>1</v>
      </c>
      <c r="E28" s="48" t="s">
        <v>33</v>
      </c>
      <c r="F28" s="65"/>
      <c r="G28" s="66"/>
      <c r="H28" s="66"/>
      <c r="I28" s="66"/>
      <c r="J28" s="66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</row>
    <row r="29" spans="1:240" ht="15.75" hidden="1" customHeight="1" x14ac:dyDescent="0.15">
      <c r="A29" s="46">
        <v>146</v>
      </c>
      <c r="B29" s="47" t="s">
        <v>25</v>
      </c>
      <c r="C29" s="48" t="s">
        <v>35</v>
      </c>
      <c r="D29" s="50">
        <v>1</v>
      </c>
      <c r="E29" s="48" t="s">
        <v>29</v>
      </c>
      <c r="F29" s="65"/>
      <c r="G29" s="66"/>
      <c r="H29" s="66"/>
      <c r="I29" s="66"/>
      <c r="J29" s="66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</row>
    <row r="30" spans="1:240" ht="15.75" hidden="1" customHeight="1" x14ac:dyDescent="0.15">
      <c r="A30" s="46">
        <v>324</v>
      </c>
      <c r="B30" s="47" t="s">
        <v>36</v>
      </c>
      <c r="C30" s="55" t="s">
        <v>37</v>
      </c>
      <c r="D30" s="56">
        <v>1</v>
      </c>
      <c r="E30" s="57" t="s">
        <v>29</v>
      </c>
      <c r="F30" s="67"/>
      <c r="G30" s="68"/>
      <c r="H30" s="68"/>
      <c r="I30" s="68"/>
      <c r="J30" s="6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</row>
    <row r="31" spans="1:240" ht="15.75" hidden="1" customHeight="1" x14ac:dyDescent="0.15">
      <c r="A31" s="46">
        <v>325</v>
      </c>
      <c r="B31" s="47" t="s">
        <v>36</v>
      </c>
      <c r="C31" s="55" t="s">
        <v>38</v>
      </c>
      <c r="D31" s="56">
        <v>1</v>
      </c>
      <c r="E31" s="57" t="s">
        <v>29</v>
      </c>
      <c r="F31" s="67"/>
      <c r="G31" s="68"/>
      <c r="H31" s="68"/>
      <c r="I31" s="68"/>
      <c r="J31" s="6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</row>
    <row r="32" spans="1:240" ht="15.75" hidden="1" customHeight="1" x14ac:dyDescent="0.15">
      <c r="A32" s="46">
        <v>326</v>
      </c>
      <c r="B32" s="47" t="s">
        <v>36</v>
      </c>
      <c r="C32" s="51" t="s">
        <v>39</v>
      </c>
      <c r="D32" s="50">
        <v>1</v>
      </c>
      <c r="E32" s="48" t="s">
        <v>29</v>
      </c>
      <c r="F32" s="67"/>
      <c r="G32" s="68"/>
      <c r="H32" s="68"/>
      <c r="I32" s="68"/>
      <c r="J32" s="6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</row>
    <row r="33" spans="1:240" ht="15.75" hidden="1" customHeight="1" x14ac:dyDescent="0.15">
      <c r="A33" s="46">
        <v>327</v>
      </c>
      <c r="B33" s="47" t="s">
        <v>36</v>
      </c>
      <c r="C33" s="51" t="s">
        <v>40</v>
      </c>
      <c r="D33" s="50">
        <v>1</v>
      </c>
      <c r="E33" s="48" t="s">
        <v>41</v>
      </c>
      <c r="F33" s="67"/>
      <c r="G33" s="68"/>
      <c r="H33" s="68"/>
      <c r="I33" s="68"/>
      <c r="J33" s="6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</row>
    <row r="34" spans="1:240" ht="15.75" hidden="1" customHeight="1" x14ac:dyDescent="0.15">
      <c r="A34" s="46">
        <v>328</v>
      </c>
      <c r="B34" s="47" t="s">
        <v>36</v>
      </c>
      <c r="C34" s="51" t="s">
        <v>42</v>
      </c>
      <c r="D34" s="50">
        <v>1</v>
      </c>
      <c r="E34" s="48" t="s">
        <v>29</v>
      </c>
      <c r="F34" s="67"/>
      <c r="G34" s="68"/>
      <c r="H34" s="68"/>
      <c r="I34" s="68"/>
      <c r="J34" s="6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</row>
    <row r="35" spans="1:240" ht="15.75" hidden="1" customHeight="1" x14ac:dyDescent="0.15">
      <c r="A35" s="46">
        <v>389</v>
      </c>
      <c r="B35" s="47" t="s">
        <v>43</v>
      </c>
      <c r="C35" s="58" t="s">
        <v>44</v>
      </c>
      <c r="D35" s="59">
        <v>1</v>
      </c>
      <c r="E35" s="60" t="s">
        <v>41</v>
      </c>
      <c r="F35" s="69"/>
      <c r="G35" s="59"/>
      <c r="H35" s="59"/>
      <c r="I35" s="59"/>
      <c r="J35" s="59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</row>
    <row r="36" spans="1:240" ht="15.75" hidden="1" customHeight="1" x14ac:dyDescent="0.15">
      <c r="A36" s="46">
        <v>390</v>
      </c>
      <c r="B36" s="47" t="s">
        <v>43</v>
      </c>
      <c r="C36" s="58" t="s">
        <v>45</v>
      </c>
      <c r="D36" s="59">
        <v>1</v>
      </c>
      <c r="E36" s="60" t="s">
        <v>41</v>
      </c>
      <c r="F36" s="69"/>
      <c r="G36" s="59"/>
      <c r="H36" s="59"/>
      <c r="I36" s="59"/>
      <c r="J36" s="59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</row>
  </sheetData>
  <mergeCells count="17">
    <mergeCell ref="D4:D5"/>
    <mergeCell ref="D6:D7"/>
    <mergeCell ref="D8:D9"/>
    <mergeCell ref="E4:E5"/>
    <mergeCell ref="E6:E7"/>
    <mergeCell ref="E8:E9"/>
    <mergeCell ref="A4:A5"/>
    <mergeCell ref="A6:A7"/>
    <mergeCell ref="A8:A9"/>
    <mergeCell ref="C4:C5"/>
    <mergeCell ref="C6:C7"/>
    <mergeCell ref="C8:C9"/>
    <mergeCell ref="A12:C12"/>
    <mergeCell ref="A13:B13"/>
    <mergeCell ref="A14:B14"/>
    <mergeCell ref="A1:M1"/>
    <mergeCell ref="F2:J2"/>
  </mergeCells>
  <phoneticPr fontId="23" type="noConversion"/>
  <pageMargins left="0.59027777777777801" right="0.43263888888888902" top="0.82638888888888895" bottom="1" header="0.51180555555555596" footer="0.51180555555555596"/>
  <pageSetup paperSize="9" scale="9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14"/>
  <sheetViews>
    <sheetView topLeftCell="A175" workbookViewId="0">
      <selection activeCell="K192" sqref="K192"/>
    </sheetView>
  </sheetViews>
  <sheetFormatPr defaultColWidth="9" defaultRowHeight="13.5" x14ac:dyDescent="0.15"/>
  <cols>
    <col min="13" max="13" width="11" customWidth="1"/>
    <col min="14" max="14" width="17.75" customWidth="1"/>
    <col min="15" max="15" width="14.25" customWidth="1"/>
    <col min="16" max="16" width="9.375"/>
    <col min="18" max="18" width="10.375"/>
    <col min="20" max="20" width="9.5" customWidth="1"/>
  </cols>
  <sheetData>
    <row r="1" spans="2:18" ht="39" customHeight="1" x14ac:dyDescent="0.15"/>
    <row r="2" spans="2:18" ht="39" customHeight="1" x14ac:dyDescent="0.15"/>
    <row r="3" spans="2:18" ht="39" customHeight="1" x14ac:dyDescent="0.15"/>
    <row r="4" spans="2:18" ht="39" customHeight="1" x14ac:dyDescent="0.15"/>
    <row r="5" spans="2:18" ht="39" customHeight="1" x14ac:dyDescent="0.15"/>
    <row r="6" spans="2:18" ht="39" customHeight="1" x14ac:dyDescent="0.15"/>
    <row r="7" spans="2:18" ht="39" customHeight="1" x14ac:dyDescent="0.15"/>
    <row r="8" spans="2:18" ht="39" customHeight="1" x14ac:dyDescent="0.15"/>
    <row r="12" spans="2:18" x14ac:dyDescent="0.15">
      <c r="K12" s="2" t="s">
        <v>12</v>
      </c>
      <c r="L12" s="3"/>
      <c r="M12" s="3"/>
      <c r="N12" s="3"/>
      <c r="O12" s="3"/>
      <c r="P12" s="3"/>
      <c r="Q12" s="3"/>
      <c r="R12" s="3"/>
    </row>
    <row r="13" spans="2:18" x14ac:dyDescent="0.15">
      <c r="B13" s="1" t="s">
        <v>46</v>
      </c>
      <c r="K13" s="2" t="s">
        <v>47</v>
      </c>
      <c r="L13" s="2" t="s">
        <v>48</v>
      </c>
      <c r="M13" s="2" t="s">
        <v>49</v>
      </c>
      <c r="N13" s="2" t="s">
        <v>20</v>
      </c>
      <c r="O13" s="2" t="s">
        <v>50</v>
      </c>
      <c r="P13" s="2" t="s">
        <v>51</v>
      </c>
      <c r="Q13" s="2" t="s">
        <v>52</v>
      </c>
      <c r="R13" s="2" t="s">
        <v>53</v>
      </c>
    </row>
    <row r="14" spans="2:18" x14ac:dyDescent="0.15">
      <c r="K14" s="2" t="s">
        <v>54</v>
      </c>
      <c r="L14" s="2">
        <f>12*2</f>
        <v>24</v>
      </c>
      <c r="M14" s="2">
        <f>3.8*2</f>
        <v>7.6</v>
      </c>
      <c r="N14" s="2">
        <f>L14+M14</f>
        <v>31.6</v>
      </c>
      <c r="O14" s="2">
        <v>52.72</v>
      </c>
      <c r="P14" s="4">
        <f>N14*O14/1000</f>
        <v>1.6659520000000001</v>
      </c>
      <c r="Q14" s="2">
        <f>K64</f>
        <v>1900</v>
      </c>
      <c r="R14" s="9">
        <f>P14*Q14</f>
        <v>3165.3088000000002</v>
      </c>
    </row>
    <row r="15" spans="2:18" x14ac:dyDescent="0.15">
      <c r="K15" s="2" t="s">
        <v>55</v>
      </c>
      <c r="L15" s="2"/>
      <c r="M15" s="2"/>
      <c r="N15" s="2"/>
      <c r="O15" s="2"/>
      <c r="P15" s="2">
        <f>54/1000</f>
        <v>5.3999999999999999E-2</v>
      </c>
      <c r="Q15" s="2">
        <f>Q14</f>
        <v>1900</v>
      </c>
      <c r="R15" s="9">
        <f>P15*Q15</f>
        <v>102.6</v>
      </c>
    </row>
    <row r="16" spans="2:18" x14ac:dyDescent="0.15">
      <c r="K16" s="2" t="s">
        <v>20</v>
      </c>
      <c r="L16" s="2"/>
      <c r="M16" s="2"/>
      <c r="N16" s="2"/>
      <c r="O16" s="2"/>
      <c r="P16" s="2"/>
      <c r="Q16" s="2"/>
      <c r="R16" s="10">
        <f>R14+R15</f>
        <v>3267.9088000000002</v>
      </c>
    </row>
    <row r="18" spans="11:17" x14ac:dyDescent="0.15">
      <c r="K18" s="5"/>
      <c r="L18" s="5"/>
      <c r="M18" s="5"/>
      <c r="N18" s="5"/>
      <c r="O18" s="5"/>
      <c r="P18" s="5"/>
      <c r="Q18" s="5"/>
    </row>
    <row r="19" spans="11:17" x14ac:dyDescent="0.15">
      <c r="K19" s="5"/>
      <c r="L19" s="5"/>
      <c r="M19" s="5"/>
      <c r="N19" s="5"/>
      <c r="O19" s="5"/>
    </row>
    <row r="20" spans="11:17" x14ac:dyDescent="0.15">
      <c r="K20" s="5"/>
      <c r="L20" s="5"/>
      <c r="M20" s="5"/>
      <c r="N20" s="5"/>
      <c r="O20" s="5"/>
    </row>
    <row r="29" spans="11:17" hidden="1" x14ac:dyDescent="0.15"/>
    <row r="30" spans="11:17" hidden="1" x14ac:dyDescent="0.15"/>
    <row r="31" spans="11:17" hidden="1" x14ac:dyDescent="0.15"/>
    <row r="35" spans="11:18" ht="14.25" x14ac:dyDescent="0.15">
      <c r="M35" s="6" t="s">
        <v>56</v>
      </c>
      <c r="N35" s="91" t="s">
        <v>57</v>
      </c>
      <c r="O35" s="92"/>
      <c r="P35" s="6" t="s">
        <v>52</v>
      </c>
      <c r="Q35" s="6" t="s">
        <v>58</v>
      </c>
      <c r="R35" s="6" t="s">
        <v>53</v>
      </c>
    </row>
    <row r="36" spans="11:18" ht="14.25" x14ac:dyDescent="0.15">
      <c r="M36" s="6"/>
      <c r="N36" s="6" t="s">
        <v>9</v>
      </c>
      <c r="O36" s="6" t="s">
        <v>11</v>
      </c>
      <c r="P36" s="6"/>
      <c r="Q36" s="6"/>
      <c r="R36" s="6"/>
    </row>
    <row r="37" spans="11:18" ht="14.25" x14ac:dyDescent="0.15">
      <c r="M37" s="6"/>
      <c r="N37" s="7">
        <v>0.9</v>
      </c>
      <c r="O37" s="7">
        <v>0.1</v>
      </c>
      <c r="P37" s="6"/>
      <c r="Q37" s="6" t="s">
        <v>59</v>
      </c>
      <c r="R37" s="6"/>
    </row>
    <row r="38" spans="11:18" ht="14.25" x14ac:dyDescent="0.15">
      <c r="M38" s="6"/>
      <c r="N38" s="6">
        <f>K39</f>
        <v>1275</v>
      </c>
      <c r="O38" s="6">
        <f>K49</f>
        <v>39000</v>
      </c>
      <c r="P38" s="6">
        <f>N38*N37+O37*O38</f>
        <v>5047.5</v>
      </c>
      <c r="Q38" s="6">
        <v>2.8</v>
      </c>
      <c r="R38" s="11">
        <f>P38*Q38</f>
        <v>14133</v>
      </c>
    </row>
    <row r="39" spans="11:18" ht="14.25" x14ac:dyDescent="0.15">
      <c r="K39">
        <f>(1225+1325)/2</f>
        <v>1275</v>
      </c>
      <c r="M39" s="8"/>
      <c r="N39" s="8" t="s">
        <v>60</v>
      </c>
      <c r="O39" s="8"/>
      <c r="P39" s="8"/>
      <c r="Q39" s="8"/>
      <c r="R39" s="8"/>
    </row>
    <row r="41" spans="11:18" ht="14.25" x14ac:dyDescent="0.15">
      <c r="M41" s="6" t="s">
        <v>15</v>
      </c>
      <c r="N41" s="91" t="s">
        <v>57</v>
      </c>
      <c r="O41" s="92"/>
      <c r="P41" s="6" t="s">
        <v>52</v>
      </c>
      <c r="Q41" s="6" t="s">
        <v>58</v>
      </c>
      <c r="R41" s="6" t="s">
        <v>53</v>
      </c>
    </row>
    <row r="42" spans="11:18" ht="14.25" x14ac:dyDescent="0.15">
      <c r="M42" s="6"/>
      <c r="N42" s="6" t="s">
        <v>9</v>
      </c>
      <c r="O42" s="6" t="s">
        <v>11</v>
      </c>
      <c r="P42" s="6"/>
      <c r="Q42" s="6"/>
      <c r="R42" s="6"/>
    </row>
    <row r="43" spans="11:18" ht="14.25" x14ac:dyDescent="0.15">
      <c r="M43" s="6"/>
      <c r="N43" s="7">
        <v>0.9</v>
      </c>
      <c r="O43" s="7">
        <v>0.1</v>
      </c>
      <c r="P43" s="6"/>
      <c r="Q43" s="6" t="s">
        <v>59</v>
      </c>
      <c r="R43" s="6"/>
    </row>
    <row r="44" spans="11:18" ht="14.25" x14ac:dyDescent="0.15">
      <c r="M44" s="6"/>
      <c r="N44" s="6">
        <f>K39</f>
        <v>1275</v>
      </c>
      <c r="O44" s="6">
        <f>K49</f>
        <v>39000</v>
      </c>
      <c r="P44" s="6">
        <f>N44*N43+O43*O44</f>
        <v>5047.5</v>
      </c>
      <c r="Q44" s="6">
        <v>4.8499999999999996</v>
      </c>
      <c r="R44" s="11">
        <f>P44*Q44</f>
        <v>24480.375</v>
      </c>
    </row>
    <row r="45" spans="11:18" ht="14.25" x14ac:dyDescent="0.15">
      <c r="M45" s="8"/>
      <c r="N45" s="8" t="s">
        <v>60</v>
      </c>
      <c r="O45" s="8"/>
      <c r="P45" s="8"/>
      <c r="Q45" s="8"/>
      <c r="R45" s="8"/>
    </row>
    <row r="49" spans="11:11" x14ac:dyDescent="0.15">
      <c r="K49">
        <f>(38710+39290)/2</f>
        <v>39000</v>
      </c>
    </row>
    <row r="64" spans="11:11" x14ac:dyDescent="0.15">
      <c r="K64">
        <f>(1850+1950)/2</f>
        <v>1900</v>
      </c>
    </row>
    <row r="67" spans="11:18" x14ac:dyDescent="0.15">
      <c r="K67">
        <f>(1550+1650)/2</f>
        <v>1600</v>
      </c>
    </row>
    <row r="74" spans="11:18" ht="14.25" x14ac:dyDescent="0.15">
      <c r="M74" s="6" t="s">
        <v>14</v>
      </c>
      <c r="N74" s="91" t="s">
        <v>57</v>
      </c>
      <c r="O74" s="92"/>
      <c r="P74" s="6" t="s">
        <v>52</v>
      </c>
      <c r="Q74" s="6" t="s">
        <v>61</v>
      </c>
      <c r="R74" s="6" t="s">
        <v>53</v>
      </c>
    </row>
    <row r="75" spans="11:18" ht="14.25" x14ac:dyDescent="0.15">
      <c r="M75" s="6"/>
      <c r="N75" s="6" t="s">
        <v>9</v>
      </c>
      <c r="O75" s="6" t="s">
        <v>11</v>
      </c>
      <c r="P75" s="6"/>
      <c r="Q75" s="6"/>
      <c r="R75" s="6"/>
    </row>
    <row r="76" spans="11:18" ht="14.25" x14ac:dyDescent="0.15">
      <c r="M76" s="6"/>
      <c r="N76" s="7">
        <v>1</v>
      </c>
      <c r="O76" s="7">
        <v>0</v>
      </c>
      <c r="P76" s="6"/>
      <c r="Q76" s="6"/>
      <c r="R76" s="6"/>
    </row>
    <row r="77" spans="11:18" ht="14.25" x14ac:dyDescent="0.15">
      <c r="M77" s="6"/>
      <c r="N77" s="6">
        <f>K39</f>
        <v>1275</v>
      </c>
      <c r="O77" s="6">
        <f>L88</f>
        <v>0</v>
      </c>
      <c r="P77" s="6">
        <f>N77*N76+O76*O77</f>
        <v>1275</v>
      </c>
      <c r="Q77" s="6">
        <v>5.5</v>
      </c>
      <c r="R77" s="11">
        <f>P77*Q77</f>
        <v>7012.5</v>
      </c>
    </row>
    <row r="78" spans="11:18" ht="14.25" x14ac:dyDescent="0.15">
      <c r="M78" s="8"/>
      <c r="N78" s="8" t="s">
        <v>60</v>
      </c>
      <c r="O78" s="8"/>
      <c r="P78" s="8"/>
      <c r="Q78" s="8"/>
      <c r="R78" s="8"/>
    </row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hidden="1" x14ac:dyDescent="0.15"/>
    <row r="119" hidden="1" x14ac:dyDescent="0.15"/>
    <row r="120" hidden="1" x14ac:dyDescent="0.15"/>
    <row r="129" spans="15:21" ht="14.25" x14ac:dyDescent="0.15">
      <c r="O129">
        <f>700/1000</f>
        <v>0.7</v>
      </c>
      <c r="P129" s="6" t="s">
        <v>62</v>
      </c>
      <c r="Q129" s="91" t="s">
        <v>57</v>
      </c>
      <c r="R129" s="92"/>
      <c r="S129" s="6" t="s">
        <v>52</v>
      </c>
      <c r="T129" s="6" t="s">
        <v>61</v>
      </c>
      <c r="U129" s="6" t="s">
        <v>53</v>
      </c>
    </row>
    <row r="130" spans="15:21" ht="14.25" x14ac:dyDescent="0.15">
      <c r="P130" s="6"/>
      <c r="Q130" s="6" t="s">
        <v>10</v>
      </c>
      <c r="R130" s="6" t="s">
        <v>11</v>
      </c>
      <c r="S130" s="6"/>
      <c r="T130" s="6"/>
      <c r="U130" s="6"/>
    </row>
    <row r="131" spans="15:21" ht="14.25" x14ac:dyDescent="0.15">
      <c r="P131" s="6"/>
      <c r="Q131" s="7">
        <v>1</v>
      </c>
      <c r="R131" s="7">
        <v>0</v>
      </c>
      <c r="S131" s="6"/>
      <c r="T131" s="6"/>
      <c r="U131" s="6"/>
    </row>
    <row r="132" spans="15:21" ht="14.25" x14ac:dyDescent="0.15">
      <c r="P132" s="6"/>
      <c r="Q132" s="6">
        <f>K67</f>
        <v>1600</v>
      </c>
      <c r="R132" s="6">
        <f>O143</f>
        <v>0</v>
      </c>
      <c r="S132" s="6">
        <f>Q132*Q131+R131*R132</f>
        <v>1600</v>
      </c>
      <c r="T132" s="6">
        <f>O129</f>
        <v>0.7</v>
      </c>
      <c r="U132" s="11">
        <f>S132*T132</f>
        <v>1120</v>
      </c>
    </row>
    <row r="133" spans="15:21" ht="14.25" x14ac:dyDescent="0.15">
      <c r="P133" s="8"/>
      <c r="Q133" s="8" t="s">
        <v>60</v>
      </c>
      <c r="R133" s="8"/>
      <c r="S133" s="8"/>
      <c r="T133" s="8"/>
      <c r="U133" s="8"/>
    </row>
    <row r="136" spans="15:21" ht="14.25" x14ac:dyDescent="0.15">
      <c r="O136">
        <f>500/1000</f>
        <v>0.5</v>
      </c>
      <c r="P136" s="6" t="s">
        <v>18</v>
      </c>
      <c r="Q136" s="91" t="s">
        <v>57</v>
      </c>
      <c r="R136" s="92"/>
      <c r="S136" s="6" t="s">
        <v>52</v>
      </c>
      <c r="T136" s="6" t="s">
        <v>61</v>
      </c>
      <c r="U136" s="6" t="s">
        <v>53</v>
      </c>
    </row>
    <row r="137" spans="15:21" ht="14.25" x14ac:dyDescent="0.15">
      <c r="P137" s="6"/>
      <c r="Q137" s="6" t="s">
        <v>10</v>
      </c>
      <c r="R137" s="6" t="s">
        <v>11</v>
      </c>
      <c r="S137" s="6"/>
      <c r="T137" s="6"/>
      <c r="U137" s="6"/>
    </row>
    <row r="138" spans="15:21" ht="14.25" x14ac:dyDescent="0.15">
      <c r="P138" s="6"/>
      <c r="Q138" s="7">
        <v>1</v>
      </c>
      <c r="R138" s="7">
        <v>0</v>
      </c>
      <c r="S138" s="6"/>
      <c r="T138" s="6"/>
      <c r="U138" s="6"/>
    </row>
    <row r="139" spans="15:21" ht="14.25" x14ac:dyDescent="0.15">
      <c r="P139" s="6"/>
      <c r="Q139" s="6">
        <f>K67</f>
        <v>1600</v>
      </c>
      <c r="R139" s="6">
        <f>O150</f>
        <v>0</v>
      </c>
      <c r="S139" s="6">
        <f>Q139*Q138+R138*R139</f>
        <v>1600</v>
      </c>
      <c r="T139" s="6">
        <f>O136</f>
        <v>0.5</v>
      </c>
      <c r="U139" s="11">
        <f>S139*T139</f>
        <v>800</v>
      </c>
    </row>
    <row r="140" spans="15:21" ht="14.25" x14ac:dyDescent="0.15">
      <c r="P140" s="8"/>
      <c r="Q140" s="8" t="s">
        <v>60</v>
      </c>
      <c r="R140" s="8"/>
      <c r="S140" s="8"/>
      <c r="T140" s="8"/>
      <c r="U140" s="8"/>
    </row>
    <row r="188" spans="10:19" ht="14.25" x14ac:dyDescent="0.15">
      <c r="N188" s="6" t="s">
        <v>63</v>
      </c>
      <c r="O188" s="91" t="s">
        <v>57</v>
      </c>
      <c r="P188" s="92"/>
      <c r="Q188" s="6" t="s">
        <v>52</v>
      </c>
      <c r="R188" s="6" t="s">
        <v>61</v>
      </c>
      <c r="S188" s="6" t="s">
        <v>53</v>
      </c>
    </row>
    <row r="189" spans="10:19" ht="14.25" x14ac:dyDescent="0.15">
      <c r="N189" s="6"/>
      <c r="O189" s="6" t="s">
        <v>9</v>
      </c>
      <c r="P189" s="6" t="s">
        <v>11</v>
      </c>
      <c r="Q189" s="6"/>
      <c r="R189" s="6"/>
      <c r="S189" s="6"/>
    </row>
    <row r="190" spans="10:19" ht="14.25" x14ac:dyDescent="0.15">
      <c r="N190" s="6"/>
      <c r="O190" s="7">
        <v>0.8</v>
      </c>
      <c r="P190" s="7">
        <f>K193</f>
        <v>0.19701492537313434</v>
      </c>
      <c r="Q190" s="6"/>
      <c r="R190" s="6"/>
      <c r="S190" s="6"/>
    </row>
    <row r="191" spans="10:19" ht="14.25" x14ac:dyDescent="0.15">
      <c r="N191" s="6"/>
      <c r="O191" s="6">
        <f>K39</f>
        <v>1275</v>
      </c>
      <c r="P191" s="6">
        <f>K49</f>
        <v>39000</v>
      </c>
      <c r="Q191" s="6">
        <f>O191*O190+P190*P191</f>
        <v>8703.5820895522393</v>
      </c>
      <c r="R191" s="6">
        <f>L192</f>
        <v>0.67</v>
      </c>
      <c r="S191" s="11">
        <f>Q191*R191</f>
        <v>5831.4000000000005</v>
      </c>
    </row>
    <row r="192" spans="10:19" ht="14.25" x14ac:dyDescent="0.15">
      <c r="J192" s="12" t="s">
        <v>64</v>
      </c>
      <c r="K192">
        <f>920-250</f>
        <v>670</v>
      </c>
      <c r="L192">
        <f>K192/1000</f>
        <v>0.67</v>
      </c>
      <c r="N192" s="8"/>
      <c r="O192" s="8" t="s">
        <v>60</v>
      </c>
      <c r="P192" s="8"/>
      <c r="Q192" s="8"/>
      <c r="R192" s="8"/>
      <c r="S192" s="8"/>
    </row>
    <row r="193" spans="11:11" x14ac:dyDescent="0.15">
      <c r="K193" s="13">
        <f>132/K192</f>
        <v>0.19701492537313434</v>
      </c>
    </row>
    <row r="210" spans="14:19" ht="14.25" x14ac:dyDescent="0.15">
      <c r="N210" s="6" t="s">
        <v>65</v>
      </c>
      <c r="O210" s="91" t="s">
        <v>57</v>
      </c>
      <c r="P210" s="92"/>
      <c r="Q210" s="6" t="s">
        <v>52</v>
      </c>
      <c r="R210" s="6" t="s">
        <v>61</v>
      </c>
      <c r="S210" s="6" t="s">
        <v>53</v>
      </c>
    </row>
    <row r="211" spans="14:19" ht="14.25" x14ac:dyDescent="0.15">
      <c r="N211" s="6"/>
      <c r="O211" s="6" t="s">
        <v>9</v>
      </c>
      <c r="P211" s="6" t="s">
        <v>11</v>
      </c>
      <c r="Q211" s="6"/>
      <c r="R211" s="6"/>
      <c r="S211" s="6"/>
    </row>
    <row r="212" spans="14:19" ht="14.25" x14ac:dyDescent="0.15">
      <c r="N212" s="6"/>
      <c r="O212" s="7">
        <v>0.8</v>
      </c>
      <c r="P212" s="7">
        <v>0.2</v>
      </c>
      <c r="Q212" s="6"/>
      <c r="R212" s="6"/>
      <c r="S212" s="6"/>
    </row>
    <row r="213" spans="14:19" ht="14.25" x14ac:dyDescent="0.15">
      <c r="N213" s="6"/>
      <c r="O213" s="6">
        <f>K39</f>
        <v>1275</v>
      </c>
      <c r="P213" s="6">
        <f>K49</f>
        <v>39000</v>
      </c>
      <c r="Q213" s="6">
        <f>O213*O212+P212*P213</f>
        <v>8820</v>
      </c>
      <c r="R213" s="6">
        <v>1.1000000000000001</v>
      </c>
      <c r="S213" s="11">
        <f>Q213*R213</f>
        <v>9702</v>
      </c>
    </row>
    <row r="214" spans="14:19" ht="14.25" x14ac:dyDescent="0.15">
      <c r="N214" s="8"/>
      <c r="O214" s="8" t="s">
        <v>60</v>
      </c>
      <c r="P214" s="8"/>
      <c r="Q214" s="8"/>
      <c r="R214" s="8"/>
      <c r="S214" s="8"/>
    </row>
  </sheetData>
  <mergeCells count="7">
    <mergeCell ref="O188:P188"/>
    <mergeCell ref="O210:P210"/>
    <mergeCell ref="N35:O35"/>
    <mergeCell ref="N41:O41"/>
    <mergeCell ref="N74:O74"/>
    <mergeCell ref="Q129:R129"/>
    <mergeCell ref="Q136:R136"/>
  </mergeCells>
  <phoneticPr fontId="23" type="noConversion"/>
  <hyperlinks>
    <hyperlink ref="B13" r:id="rId1" xr:uid="{00000000-0004-0000-0100-000000000000}"/>
  </hyperlinks>
  <pageMargins left="0.75" right="0.75" top="1" bottom="1" header="0.51180555555555596" footer="0.51180555555555596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询价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</dc:creator>
  <cp:lastModifiedBy>28216</cp:lastModifiedBy>
  <dcterms:created xsi:type="dcterms:W3CDTF">2018-11-15T08:18:00Z</dcterms:created>
  <dcterms:modified xsi:type="dcterms:W3CDTF">2019-07-26T06:37:06Z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